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performance-my.sharepoint.com/personal/ktran_liveperformance_com_au/Documents/OneMusic/"/>
    </mc:Choice>
  </mc:AlternateContent>
  <xr:revisionPtr revIDLastSave="496" documentId="8_{4CE0BAB0-CFD7-4227-A43F-31A6667A8CC3}" xr6:coauthVersionLast="47" xr6:coauthVersionMax="47" xr10:uidLastSave="{6D1CD77C-7DD6-4D2D-B6FC-1E6A26207F1A}"/>
  <bookViews>
    <workbookView xWindow="-120" yWindow="-120" windowWidth="29040" windowHeight="15840" activeTab="1" xr2:uid="{CDD4DFA8-6F30-4F22-8C90-35806FB22089}"/>
  </bookViews>
  <sheets>
    <sheet name="Tariffs" sheetId="1" r:id="rId1"/>
    <sheet name="Calculation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2" l="1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F12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10" i="2"/>
  <c r="J9" i="2"/>
  <c r="G9" i="2"/>
  <c r="G10" i="2"/>
  <c r="F9" i="2"/>
  <c r="F10" i="2"/>
  <c r="F13" i="2"/>
  <c r="F14" i="2"/>
  <c r="F15" i="2"/>
  <c r="F17" i="2"/>
  <c r="F18" i="2"/>
  <c r="F19" i="2"/>
  <c r="F20" i="2"/>
  <c r="F21" i="2"/>
  <c r="F23" i="2"/>
  <c r="F24" i="2"/>
  <c r="F25" i="2"/>
  <c r="F26" i="2"/>
  <c r="F27" i="2"/>
  <c r="F28" i="2"/>
  <c r="I9" i="2"/>
  <c r="I12" i="2"/>
  <c r="I13" i="2"/>
  <c r="I14" i="2"/>
  <c r="I15" i="2"/>
  <c r="K15" i="2" s="1"/>
  <c r="I16" i="2"/>
  <c r="I17" i="2"/>
  <c r="I18" i="2"/>
  <c r="I19" i="2"/>
  <c r="I20" i="2"/>
  <c r="I21" i="2"/>
  <c r="I22" i="2"/>
  <c r="I23" i="2"/>
  <c r="I24" i="2"/>
  <c r="I25" i="2"/>
  <c r="I26" i="2"/>
  <c r="I27" i="2"/>
  <c r="K27" i="2" s="1"/>
  <c r="I28" i="2"/>
  <c r="D11" i="2"/>
  <c r="F11" i="2" s="1"/>
  <c r="I11" i="2"/>
  <c r="D12" i="2"/>
  <c r="D13" i="2"/>
  <c r="D14" i="2"/>
  <c r="D15" i="2"/>
  <c r="D16" i="2"/>
  <c r="F16" i="2" s="1"/>
  <c r="D17" i="2"/>
  <c r="D18" i="2"/>
  <c r="D19" i="2"/>
  <c r="D20" i="2"/>
  <c r="D21" i="2"/>
  <c r="D22" i="2"/>
  <c r="F22" i="2" s="1"/>
  <c r="D23" i="2"/>
  <c r="D24" i="2"/>
  <c r="D25" i="2"/>
  <c r="D26" i="2"/>
  <c r="D27" i="2"/>
  <c r="D28" i="2"/>
  <c r="D10" i="2"/>
  <c r="I10" i="2"/>
  <c r="D9" i="2"/>
  <c r="K28" i="2" l="1"/>
  <c r="K22" i="2"/>
  <c r="K16" i="2"/>
  <c r="L13" i="2"/>
  <c r="L20" i="2"/>
  <c r="L25" i="2"/>
  <c r="K19" i="2"/>
  <c r="L18" i="2"/>
  <c r="L26" i="2"/>
  <c r="L19" i="2"/>
  <c r="L14" i="2"/>
  <c r="K26" i="2"/>
  <c r="L24" i="2"/>
  <c r="M24" i="2" s="1"/>
  <c r="N24" i="2" s="1"/>
  <c r="L17" i="2"/>
  <c r="L12" i="2"/>
  <c r="L27" i="2"/>
  <c r="M27" i="2" s="1"/>
  <c r="N27" i="2" s="1"/>
  <c r="K24" i="2"/>
  <c r="L22" i="2"/>
  <c r="K17" i="2"/>
  <c r="L15" i="2"/>
  <c r="M15" i="2" s="1"/>
  <c r="N15" i="2" s="1"/>
  <c r="K12" i="2"/>
  <c r="L21" i="2"/>
  <c r="L23" i="2"/>
  <c r="L28" i="2"/>
  <c r="L16" i="2"/>
  <c r="K18" i="2"/>
  <c r="M18" i="2" s="1"/>
  <c r="N18" i="2" s="1"/>
  <c r="K14" i="2"/>
  <c r="K25" i="2"/>
  <c r="K20" i="2"/>
  <c r="M20" i="2" s="1"/>
  <c r="N20" i="2" s="1"/>
  <c r="K23" i="2"/>
  <c r="K13" i="2"/>
  <c r="K21" i="2"/>
  <c r="L11" i="2"/>
  <c r="K11" i="2"/>
  <c r="L10" i="2"/>
  <c r="K10" i="2"/>
  <c r="L9" i="2"/>
  <c r="K9" i="2"/>
  <c r="M16" i="2" l="1"/>
  <c r="N16" i="2" s="1"/>
  <c r="M28" i="2"/>
  <c r="N28" i="2" s="1"/>
  <c r="M22" i="2"/>
  <c r="N22" i="2" s="1"/>
  <c r="M13" i="2"/>
  <c r="N13" i="2" s="1"/>
  <c r="M11" i="2"/>
  <c r="N11" i="2" s="1"/>
  <c r="M26" i="2"/>
  <c r="N26" i="2" s="1"/>
  <c r="M17" i="2"/>
  <c r="N17" i="2" s="1"/>
  <c r="M21" i="2"/>
  <c r="N21" i="2" s="1"/>
  <c r="M25" i="2"/>
  <c r="N25" i="2" s="1"/>
  <c r="M9" i="2"/>
  <c r="N9" i="2" s="1"/>
  <c r="M23" i="2"/>
  <c r="N23" i="2" s="1"/>
  <c r="M19" i="2"/>
  <c r="N19" i="2" s="1"/>
  <c r="M12" i="2"/>
  <c r="N12" i="2" s="1"/>
  <c r="M14" i="2"/>
  <c r="N14" i="2" s="1"/>
  <c r="M10" i="2"/>
  <c r="N10" i="2" s="1"/>
</calcChain>
</file>

<file path=xl/sharedStrings.xml><?xml version="1.0" encoding="utf-8"?>
<sst xmlns="http://schemas.openxmlformats.org/spreadsheetml/2006/main" count="43" uniqueCount="38">
  <si>
    <t>TICKETED SPECIAL PURPOSE PERFORMANCES</t>
  </si>
  <si>
    <t>Current</t>
  </si>
  <si>
    <t>Proposed</t>
  </si>
  <si>
    <t>APRA</t>
  </si>
  <si>
    <t>PPCA</t>
  </si>
  <si>
    <t>&lt;$50</t>
  </si>
  <si>
    <t>&gt;$50-&lt;$70</t>
  </si>
  <si>
    <t>&gt;$70-&lt;$100</t>
  </si>
  <si>
    <t>&gt;$100-&lt;$130</t>
  </si>
  <si>
    <t>&gt;$130-&lt;$177</t>
  </si>
  <si>
    <t>&gt;$178</t>
  </si>
  <si>
    <t xml:space="preserve">Tariff^ </t>
  </si>
  <si>
    <t>Tariff*</t>
  </si>
  <si>
    <t>Minimum fee</t>
  </si>
  <si>
    <t>^ APRA rates are pro-rated; PPCA rates are per attendee</t>
  </si>
  <si>
    <t>* tariffs are pro-rated and per attendee</t>
  </si>
  <si>
    <t xml:space="preserve">The proposed tariffs apply separately to cover APRA rights and PPCA rights </t>
  </si>
  <si>
    <t xml:space="preserve">TOTAL  </t>
  </si>
  <si>
    <t xml:space="preserve">Type of show - comedy, magic, circus, variety </t>
  </si>
  <si>
    <t>Average ticket price</t>
  </si>
  <si>
    <t xml:space="preserve">Gross box office (less allowable deductions) </t>
  </si>
  <si>
    <t>% music use 
= total music use / total event duration</t>
  </si>
  <si>
    <t>APRA fees - current</t>
  </si>
  <si>
    <t xml:space="preserve">APRA fees - proposed </t>
  </si>
  <si>
    <t>% music use 
= total protected sound recording use / total event duration</t>
  </si>
  <si>
    <t>PPCA fees - current</t>
  </si>
  <si>
    <t xml:space="preserve">PPCA fees - proposed </t>
  </si>
  <si>
    <t xml:space="preserve">Total - current </t>
  </si>
  <si>
    <t>Total - proposed</t>
  </si>
  <si>
    <t>Variance</t>
  </si>
  <si>
    <t>Variance (%)</t>
  </si>
  <si>
    <t>EXAMPLE</t>
  </si>
  <si>
    <t>Comedy</t>
  </si>
  <si>
    <t>Magic/illusion</t>
  </si>
  <si>
    <r>
      <t>INSTRUCTIONS</t>
    </r>
    <r>
      <rPr>
        <b/>
        <sz val="11"/>
        <color theme="1"/>
        <rFont val="Calibri"/>
        <family val="2"/>
        <scheme val="minor"/>
      </rPr>
      <t>: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</si>
  <si>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2. </t>
    </r>
    <r>
      <rPr>
        <sz val="11"/>
        <color theme="1"/>
        <rFont val="Calibri"/>
        <family val="2"/>
        <scheme val="minor"/>
      </rPr>
      <t>If the gross box office figure is incorrect, type the correct figure in the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7"/>
        <rFont val="Calibri"/>
        <family val="2"/>
        <scheme val="minor"/>
      </rPr>
      <t>yellow cell</t>
    </r>
  </si>
  <si>
    <r>
      <t xml:space="preserve">1. </t>
    </r>
    <r>
      <rPr>
        <sz val="11"/>
        <color theme="1"/>
        <rFont val="Calibri"/>
        <family val="2"/>
        <scheme val="minor"/>
      </rPr>
      <t xml:space="preserve">Input data relating to your show into the </t>
    </r>
    <r>
      <rPr>
        <b/>
        <sz val="11"/>
        <color theme="1" tint="0.499984740745262"/>
        <rFont val="Calibri"/>
        <family val="2"/>
        <scheme val="minor"/>
      </rPr>
      <t>grey cells</t>
    </r>
    <r>
      <rPr>
        <sz val="11"/>
        <color theme="1"/>
        <rFont val="Calibri"/>
        <family val="2"/>
        <scheme val="minor"/>
      </rPr>
      <t xml:space="preserve"> </t>
    </r>
  </si>
  <si>
    <t>No. of Audience/ Tickets (inc comps)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</si>
</sst>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0.0%"/>
    <numFmt numFmtId="165" formatCode="_-[$$-409]* #,##0.00_ ;_-[$$-409]* \-#,##0.00\ ;_-[$$-409]* &quot;-&quot;??_ ;_-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b/>
      <sz val="11"/>
      <color theme="7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2" borderId="3" xfId="0" applyFont="1" applyFill="1" applyBorder="1" applyAlignment="1">
      <alignment horizontal="center"/>
    </xf>
    <xf numFmtId="164" fontId="0" fillId="0" borderId="4" xfId="2" applyNumberFormat="1" applyFont="1" applyBorder="1"/>
    <xf numFmtId="0" fontId="0" fillId="0" borderId="4" xfId="0" applyBorder="1"/>
    <xf numFmtId="44" fontId="0" fillId="0" borderId="4" xfId="1" applyFont="1" applyBorder="1"/>
    <xf numFmtId="0" fontId="3" fillId="0" borderId="0" xfId="0" applyFont="1"/>
    <xf numFmtId="0" fontId="2" fillId="0" borderId="4" xfId="0" applyFont="1" applyBorder="1" applyAlignment="1">
      <alignment wrapText="1"/>
    </xf>
    <xf numFmtId="44" fontId="0" fillId="0" borderId="4" xfId="0" applyNumberFormat="1" applyBorder="1"/>
    <xf numFmtId="0" fontId="2" fillId="3" borderId="1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165" fontId="0" fillId="0" borderId="4" xfId="0" applyNumberFormat="1" applyFill="1" applyBorder="1"/>
    <xf numFmtId="0" fontId="4" fillId="0" borderId="0" xfId="0" applyFont="1"/>
    <xf numFmtId="0" fontId="2" fillId="0" borderId="6" xfId="0" applyFont="1" applyBorder="1" applyAlignment="1">
      <alignment wrapText="1"/>
    </xf>
    <xf numFmtId="0" fontId="2" fillId="0" borderId="7" xfId="0" applyFont="1" applyBorder="1" applyAlignment="1">
      <alignment wrapText="1"/>
    </xf>
    <xf numFmtId="165" fontId="0" fillId="0" borderId="7" xfId="0" applyNumberFormat="1" applyFill="1" applyBorder="1"/>
    <xf numFmtId="44" fontId="0" fillId="0" borderId="6" xfId="1" applyFont="1" applyBorder="1"/>
    <xf numFmtId="9" fontId="0" fillId="0" borderId="7" xfId="0" applyNumberFormat="1" applyBorder="1"/>
    <xf numFmtId="0" fontId="5" fillId="0" borderId="0" xfId="0" applyFont="1"/>
    <xf numFmtId="44" fontId="0" fillId="6" borderId="7" xfId="1" applyFont="1" applyFill="1" applyBorder="1"/>
    <xf numFmtId="0" fontId="0" fillId="7" borderId="6" xfId="0" applyFill="1" applyBorder="1"/>
    <xf numFmtId="0" fontId="0" fillId="7" borderId="4" xfId="0" applyFill="1" applyBorder="1"/>
    <xf numFmtId="9" fontId="0" fillId="7" borderId="6" xfId="0" applyNumberFormat="1" applyFill="1" applyBorder="1"/>
    <xf numFmtId="0" fontId="0" fillId="0" borderId="0" xfId="0" applyBorder="1"/>
    <xf numFmtId="2" fontId="0" fillId="0" borderId="0" xfId="0" applyNumberFormat="1" applyBorder="1"/>
    <xf numFmtId="0" fontId="2" fillId="5" borderId="4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44" fontId="8" fillId="0" borderId="7" xfId="1" applyFont="1" applyBorder="1"/>
    <xf numFmtId="9" fontId="8" fillId="0" borderId="6" xfId="0" applyNumberFormat="1" applyFont="1" applyBorder="1"/>
    <xf numFmtId="44" fontId="8" fillId="0" borderId="4" xfId="0" applyNumberFormat="1" applyFont="1" applyBorder="1"/>
    <xf numFmtId="165" fontId="8" fillId="0" borderId="7" xfId="0" applyNumberFormat="1" applyFont="1" applyFill="1" applyBorder="1"/>
    <xf numFmtId="9" fontId="8" fillId="0" borderId="6" xfId="0" applyNumberFormat="1" applyFont="1" applyFill="1" applyBorder="1"/>
    <xf numFmtId="165" fontId="8" fillId="0" borderId="4" xfId="0" applyNumberFormat="1" applyFont="1" applyFill="1" applyBorder="1"/>
    <xf numFmtId="44" fontId="8" fillId="0" borderId="6" xfId="1" applyFont="1" applyBorder="1"/>
    <xf numFmtId="44" fontId="8" fillId="0" borderId="4" xfId="1" applyFont="1" applyBorder="1"/>
    <xf numFmtId="9" fontId="8" fillId="0" borderId="7" xfId="0" applyNumberFormat="1" applyFont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560CF-4B53-4CAC-BC06-A2EC1E44A932}">
  <dimension ref="A1:K15"/>
  <sheetViews>
    <sheetView workbookViewId="0">
      <selection activeCell="F10" sqref="F10"/>
    </sheetView>
  </sheetViews>
  <sheetFormatPr defaultRowHeight="15" x14ac:dyDescent="0.25"/>
  <cols>
    <col min="1" max="3" width="15.7109375" customWidth="1"/>
    <col min="5" max="11" width="15.7109375" customWidth="1"/>
  </cols>
  <sheetData>
    <row r="1" spans="1:11" x14ac:dyDescent="0.25">
      <c r="A1" s="1" t="s">
        <v>0</v>
      </c>
    </row>
    <row r="3" spans="1:11" x14ac:dyDescent="0.25">
      <c r="B3" s="9" t="s">
        <v>1</v>
      </c>
      <c r="C3" s="10"/>
      <c r="F3" s="9" t="s">
        <v>2</v>
      </c>
      <c r="G3" s="11"/>
      <c r="H3" s="11"/>
      <c r="I3" s="11"/>
      <c r="J3" s="11"/>
      <c r="K3" s="10"/>
    </row>
    <row r="4" spans="1:11" x14ac:dyDescent="0.25">
      <c r="B4" s="2" t="s">
        <v>3</v>
      </c>
      <c r="C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2" t="s">
        <v>10</v>
      </c>
    </row>
    <row r="5" spans="1:11" x14ac:dyDescent="0.25">
      <c r="A5" s="4" t="s">
        <v>11</v>
      </c>
      <c r="B5" s="3">
        <v>2.1999999999999999E-2</v>
      </c>
      <c r="C5" s="5">
        <v>0.2722</v>
      </c>
      <c r="E5" s="4" t="s">
        <v>12</v>
      </c>
      <c r="F5" s="5">
        <v>0.25</v>
      </c>
      <c r="G5" s="5">
        <v>0.45</v>
      </c>
      <c r="H5" s="5">
        <v>0.65</v>
      </c>
      <c r="I5" s="5">
        <v>0.9</v>
      </c>
      <c r="J5" s="5">
        <v>1.2</v>
      </c>
      <c r="K5" s="5">
        <v>1.35</v>
      </c>
    </row>
    <row r="6" spans="1:11" x14ac:dyDescent="0.25">
      <c r="A6" s="4" t="s">
        <v>13</v>
      </c>
      <c r="B6" s="5">
        <v>82.5</v>
      </c>
      <c r="C6" s="4">
        <v>66.38</v>
      </c>
      <c r="E6" s="4" t="s">
        <v>13</v>
      </c>
      <c r="F6" s="5">
        <v>82.5</v>
      </c>
      <c r="G6" s="5">
        <v>82.5</v>
      </c>
      <c r="H6" s="5">
        <v>82.5</v>
      </c>
      <c r="I6" s="5">
        <v>82.5</v>
      </c>
      <c r="J6" s="5">
        <v>82.5</v>
      </c>
      <c r="K6" s="5">
        <v>82.5</v>
      </c>
    </row>
    <row r="7" spans="1:11" x14ac:dyDescent="0.25">
      <c r="A7" s="6" t="s">
        <v>14</v>
      </c>
      <c r="E7" s="6" t="s">
        <v>15</v>
      </c>
    </row>
    <row r="8" spans="1:11" x14ac:dyDescent="0.25">
      <c r="E8" s="6" t="s">
        <v>16</v>
      </c>
    </row>
    <row r="10" spans="1:11" x14ac:dyDescent="0.25">
      <c r="E10" s="26">
        <v>0.01</v>
      </c>
      <c r="F10" s="27">
        <v>0.25</v>
      </c>
    </row>
    <row r="11" spans="1:11" x14ac:dyDescent="0.25">
      <c r="E11" s="26">
        <v>50.01</v>
      </c>
      <c r="F11" s="27">
        <v>0.45</v>
      </c>
    </row>
    <row r="12" spans="1:11" x14ac:dyDescent="0.25">
      <c r="E12" s="26">
        <v>70.010000000000005</v>
      </c>
      <c r="F12" s="27">
        <v>0.65</v>
      </c>
    </row>
    <row r="13" spans="1:11" x14ac:dyDescent="0.25">
      <c r="E13" s="26">
        <v>100.01</v>
      </c>
      <c r="F13" s="27">
        <v>0.9</v>
      </c>
    </row>
    <row r="14" spans="1:11" x14ac:dyDescent="0.25">
      <c r="E14" s="26">
        <v>130.01</v>
      </c>
      <c r="F14" s="27">
        <v>1.2</v>
      </c>
    </row>
    <row r="15" spans="1:11" x14ac:dyDescent="0.25">
      <c r="E15" s="26">
        <v>178</v>
      </c>
      <c r="F15" s="27">
        <v>1.35</v>
      </c>
    </row>
  </sheetData>
  <mergeCells count="2">
    <mergeCell ref="B3:C3"/>
    <mergeCell ref="F3:K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6FDE2-D380-405A-8D32-6CEB529884EA}">
  <dimension ref="A1:O28"/>
  <sheetViews>
    <sheetView tabSelected="1" zoomScaleNormal="100" workbookViewId="0">
      <selection activeCell="H18" sqref="H18"/>
    </sheetView>
  </sheetViews>
  <sheetFormatPr defaultColWidth="9.140625" defaultRowHeight="15" x14ac:dyDescent="0.25"/>
  <cols>
    <col min="1" max="1" width="25.7109375" customWidth="1"/>
    <col min="2" max="2" width="18.7109375" customWidth="1"/>
    <col min="3" max="3" width="15.7109375" customWidth="1"/>
    <col min="4" max="5" width="20.7109375" customWidth="1"/>
    <col min="6" max="7" width="15.7109375" customWidth="1"/>
    <col min="8" max="8" width="30.7109375" customWidth="1"/>
    <col min="9" max="14" width="15.7109375" customWidth="1"/>
  </cols>
  <sheetData>
    <row r="1" spans="1:15" x14ac:dyDescent="0.25">
      <c r="A1" s="1" t="s">
        <v>0</v>
      </c>
    </row>
    <row r="2" spans="1:15" x14ac:dyDescent="0.25">
      <c r="A2" s="1"/>
    </row>
    <row r="3" spans="1:15" x14ac:dyDescent="0.25">
      <c r="A3" s="21" t="s">
        <v>34</v>
      </c>
    </row>
    <row r="4" spans="1:15" x14ac:dyDescent="0.25">
      <c r="A4" s="1" t="s">
        <v>36</v>
      </c>
    </row>
    <row r="5" spans="1:15" x14ac:dyDescent="0.25">
      <c r="A5" s="1" t="s">
        <v>35</v>
      </c>
    </row>
    <row r="6" spans="1:15" x14ac:dyDescent="0.25">
      <c r="A6" s="1"/>
    </row>
    <row r="7" spans="1:15" x14ac:dyDescent="0.25">
      <c r="E7" s="29" t="s">
        <v>3</v>
      </c>
      <c r="F7" s="12"/>
      <c r="G7" s="30"/>
      <c r="H7" s="31" t="s">
        <v>4</v>
      </c>
      <c r="I7" s="13"/>
      <c r="J7" s="32"/>
      <c r="K7" s="33" t="s">
        <v>17</v>
      </c>
      <c r="L7" s="28"/>
      <c r="M7" s="28"/>
      <c r="N7" s="34"/>
    </row>
    <row r="8" spans="1:15" ht="48.75" customHeight="1" x14ac:dyDescent="0.25">
      <c r="A8" s="16" t="s">
        <v>18</v>
      </c>
      <c r="B8" s="7" t="s">
        <v>37</v>
      </c>
      <c r="C8" s="7" t="s">
        <v>19</v>
      </c>
      <c r="D8" s="17" t="s">
        <v>20</v>
      </c>
      <c r="E8" s="16" t="s">
        <v>21</v>
      </c>
      <c r="F8" s="7" t="s">
        <v>22</v>
      </c>
      <c r="G8" s="17" t="s">
        <v>23</v>
      </c>
      <c r="H8" s="16" t="s">
        <v>24</v>
      </c>
      <c r="I8" s="7" t="s">
        <v>25</v>
      </c>
      <c r="J8" s="17" t="s">
        <v>26</v>
      </c>
      <c r="K8" s="16" t="s">
        <v>27</v>
      </c>
      <c r="L8" s="7" t="s">
        <v>28</v>
      </c>
      <c r="M8" s="7" t="s">
        <v>29</v>
      </c>
      <c r="N8" s="17" t="s">
        <v>30</v>
      </c>
    </row>
    <row r="9" spans="1:15" x14ac:dyDescent="0.25">
      <c r="A9" s="35" t="s">
        <v>32</v>
      </c>
      <c r="B9" s="36">
        <v>1400</v>
      </c>
      <c r="C9" s="36">
        <v>45</v>
      </c>
      <c r="D9" s="37">
        <f>C9*B9</f>
        <v>63000</v>
      </c>
      <c r="E9" s="38">
        <v>0.18</v>
      </c>
      <c r="F9" s="39">
        <f>IF($E9=0,0,IF($E9*D9*Tariffs!$B$5&lt;Tariffs!$B$6,Tariffs!$B$6,$E9*D9*Tariffs!$B$5))</f>
        <v>249.48</v>
      </c>
      <c r="G9" s="40">
        <f>IF($E9=0,0,IF((VLOOKUP($C9,Tariffs!$E$10:$F$15,2,TRUE)*$B9*$E9)&lt;82.5,82.5,(VLOOKUP($C9,Tariffs!$E$10:$F$15,2,TRUE)*$B9*$E9)))</f>
        <v>82.5</v>
      </c>
      <c r="H9" s="41">
        <v>0.09</v>
      </c>
      <c r="I9" s="42">
        <f>IF(H9=0,0,IF(B9*Tariffs!$C$5&lt;Tariffs!$C$6,Tariffs!$C$6,B9*Tariffs!$C$5))</f>
        <v>381.08</v>
      </c>
      <c r="J9" s="40">
        <f>IF($H9=0,0,IF((VLOOKUP($C9,Tariffs!$E$10:$F$15,2,TRUE)*$B9*$H9)&lt;82.5,82.5,(VLOOKUP($C9,Tariffs!$E$10:$F$15,2,TRUE)*$B9*$H9)))</f>
        <v>82.5</v>
      </c>
      <c r="K9" s="43">
        <f>F9+I9</f>
        <v>630.55999999999995</v>
      </c>
      <c r="L9" s="44">
        <f>G9+J9</f>
        <v>165</v>
      </c>
      <c r="M9" s="39">
        <f>L9-K9</f>
        <v>-465.55999999999995</v>
      </c>
      <c r="N9" s="45">
        <f>M9/K9</f>
        <v>-0.73832783557472725</v>
      </c>
      <c r="O9" s="15" t="s">
        <v>31</v>
      </c>
    </row>
    <row r="10" spans="1:15" x14ac:dyDescent="0.25">
      <c r="A10" s="35" t="s">
        <v>33</v>
      </c>
      <c r="B10" s="36">
        <v>3000</v>
      </c>
      <c r="C10" s="36">
        <v>79</v>
      </c>
      <c r="D10" s="37">
        <f>C10*B10</f>
        <v>237000</v>
      </c>
      <c r="E10" s="38">
        <v>0.7</v>
      </c>
      <c r="F10" s="39">
        <f>IF($E10=0,0,IF($E10*D10*Tariffs!$B$5&lt;Tariffs!$B$6,Tariffs!$B$6,$E10*D10*Tariffs!$B$5))</f>
        <v>3649.7999999999997</v>
      </c>
      <c r="G10" s="40">
        <f>IF($E10=0,0,IF((VLOOKUP($C10,Tariffs!$E$10:$F$15,2,TRUE)*$B10*$E10)&lt;82.5,82.5,(VLOOKUP($C10,Tariffs!$E$10:$F$15,2,TRUE)*$B10*$E10)))</f>
        <v>1365</v>
      </c>
      <c r="H10" s="41">
        <v>0.7</v>
      </c>
      <c r="I10" s="42">
        <f>IF(H10=0,0,IF(B10*Tariffs!$C$5&lt;Tariffs!$C$6,Tariffs!$C$6,B10*Tariffs!$C$5))</f>
        <v>816.6</v>
      </c>
      <c r="J10" s="40">
        <f>IF($H10=0,0,IF((VLOOKUP($C10,Tariffs!$E$10:$F$15,2,TRUE)*$B10*$H10)&lt;82.5,82.5,(VLOOKUP($C10,Tariffs!$E$10:$F$15,2,TRUE)*$B10*$H10)))</f>
        <v>1365</v>
      </c>
      <c r="K10" s="43">
        <f>F10+I10</f>
        <v>4466.3999999999996</v>
      </c>
      <c r="L10" s="44">
        <f>G10+J10</f>
        <v>2730</v>
      </c>
      <c r="M10" s="39">
        <f>L10-K10</f>
        <v>-1736.3999999999996</v>
      </c>
      <c r="N10" s="45">
        <f>M10/K10</f>
        <v>-0.38876947877485218</v>
      </c>
      <c r="O10" s="15" t="s">
        <v>31</v>
      </c>
    </row>
    <row r="11" spans="1:15" x14ac:dyDescent="0.25">
      <c r="A11" s="23"/>
      <c r="B11" s="24"/>
      <c r="C11" s="24"/>
      <c r="D11" s="22">
        <f t="shared" ref="D11:D28" si="0">C11*B11</f>
        <v>0</v>
      </c>
      <c r="E11" s="25"/>
      <c r="F11" s="8">
        <f>IF(E11=0,0,IF(E11*D11*Tariffs!$B$5&lt;Tariffs!$B$6,Tariffs!$B$6,E11*D11*Tariffs!$B$5))</f>
        <v>0</v>
      </c>
      <c r="G11" s="40">
        <f>IF($E11=0,0,IF((VLOOKUP($C11,Tariffs!$E$10:$F$15,2,TRUE)*$B11*$E11)&lt;82.5,82.5,(VLOOKUP($C11,Tariffs!$E$10:$F$15,2,TRUE)*$B11*$E11)))</f>
        <v>0</v>
      </c>
      <c r="H11" s="25"/>
      <c r="I11" s="14">
        <f>IF(H11=0,0,IF(B11*Tariffs!$C$5&lt;Tariffs!$C$6,Tariffs!$C$6,B11*Tariffs!$C$5))</f>
        <v>0</v>
      </c>
      <c r="J11" s="18">
        <f>IF($H11=0,0,IF((VLOOKUP($C11,Tariffs!$E$10:$F$15,2,TRUE)*$B11*$H11)&lt;82.5,82.5,(VLOOKUP($C11,Tariffs!$E$10:$F$15,2,TRUE)*$B11*$H11)))</f>
        <v>0</v>
      </c>
      <c r="K11" s="19">
        <f t="shared" ref="K11:K28" si="1">F11+I11</f>
        <v>0</v>
      </c>
      <c r="L11" s="5">
        <f t="shared" ref="L11:L28" si="2">G11+J11</f>
        <v>0</v>
      </c>
      <c r="M11" s="8">
        <f t="shared" ref="M11:M28" si="3">L11-K11</f>
        <v>0</v>
      </c>
      <c r="N11" s="20" t="e">
        <f t="shared" ref="N11:N28" si="4">M11/K11</f>
        <v>#DIV/0!</v>
      </c>
      <c r="O11" s="15"/>
    </row>
    <row r="12" spans="1:15" x14ac:dyDescent="0.25">
      <c r="A12" s="23"/>
      <c r="B12" s="24"/>
      <c r="C12" s="24"/>
      <c r="D12" s="22">
        <f t="shared" si="0"/>
        <v>0</v>
      </c>
      <c r="E12" s="25"/>
      <c r="F12" s="8">
        <f>IF(E12=0,0,IF(E12*D12*Tariffs!$B$5&lt;Tariffs!$B$6,Tariffs!$B$6,E12*D12*Tariffs!$B$5))</f>
        <v>0</v>
      </c>
      <c r="G12" s="40">
        <f>IF($E12=0,0,IF((VLOOKUP($C12,Tariffs!$E$10:$F$15,2,TRUE)*$B12*$E12)&lt;82.5,82.5,(VLOOKUP($C12,Tariffs!$E$10:$F$15,2,TRUE)*$B12*$E12)))</f>
        <v>0</v>
      </c>
      <c r="H12" s="25"/>
      <c r="I12" s="14">
        <f>IF(H12=0,0,IF(B12*Tariffs!$C$5&lt;Tariffs!$C$6,Tariffs!$C$6,B12*Tariffs!$C$5))</f>
        <v>0</v>
      </c>
      <c r="J12" s="18">
        <f>IF($H12=0,0,IF((VLOOKUP($C12,Tariffs!$E$10:$F$15,2,TRUE)*$B12*$H12)&lt;82.5,82.5,(VLOOKUP($C12,Tariffs!$E$10:$F$15,2,TRUE)*$B12*$H12)))</f>
        <v>0</v>
      </c>
      <c r="K12" s="19">
        <f t="shared" si="1"/>
        <v>0</v>
      </c>
      <c r="L12" s="5">
        <f t="shared" si="2"/>
        <v>0</v>
      </c>
      <c r="M12" s="8">
        <f t="shared" si="3"/>
        <v>0</v>
      </c>
      <c r="N12" s="20" t="e">
        <f t="shared" si="4"/>
        <v>#DIV/0!</v>
      </c>
      <c r="O12" s="15"/>
    </row>
    <row r="13" spans="1:15" x14ac:dyDescent="0.25">
      <c r="A13" s="23"/>
      <c r="B13" s="24"/>
      <c r="C13" s="24"/>
      <c r="D13" s="22">
        <f t="shared" si="0"/>
        <v>0</v>
      </c>
      <c r="E13" s="25"/>
      <c r="F13" s="8">
        <f>IF(E13=0,0,IF(E13*D13*Tariffs!$B$5&lt;Tariffs!$B$6,Tariffs!$B$6,E13*D13*Tariffs!$B$5))</f>
        <v>0</v>
      </c>
      <c r="G13" s="40">
        <f>IF($E13=0,0,IF((VLOOKUP($C13,Tariffs!$E$10:$F$15,2,TRUE)*$B13*$E13)&lt;82.5,82.5,(VLOOKUP($C13,Tariffs!$E$10:$F$15,2,TRUE)*$B13*$E13)))</f>
        <v>0</v>
      </c>
      <c r="H13" s="25"/>
      <c r="I13" s="14">
        <f>IF(H13=0,0,IF(B13*Tariffs!$C$5&lt;Tariffs!$C$6,Tariffs!$C$6,B13*Tariffs!$C$5))</f>
        <v>0</v>
      </c>
      <c r="J13" s="18">
        <f>IF($H13=0,0,IF((VLOOKUP($C13,Tariffs!$E$10:$F$15,2,TRUE)*$B13*$H13)&lt;82.5,82.5,(VLOOKUP($C13,Tariffs!$E$10:$F$15,2,TRUE)*$B13*$H13)))</f>
        <v>0</v>
      </c>
      <c r="K13" s="19">
        <f t="shared" si="1"/>
        <v>0</v>
      </c>
      <c r="L13" s="5">
        <f t="shared" si="2"/>
        <v>0</v>
      </c>
      <c r="M13" s="8">
        <f t="shared" si="3"/>
        <v>0</v>
      </c>
      <c r="N13" s="20" t="e">
        <f t="shared" si="4"/>
        <v>#DIV/0!</v>
      </c>
      <c r="O13" s="15"/>
    </row>
    <row r="14" spans="1:15" x14ac:dyDescent="0.25">
      <c r="A14" s="23"/>
      <c r="B14" s="24"/>
      <c r="C14" s="24"/>
      <c r="D14" s="22">
        <f t="shared" si="0"/>
        <v>0</v>
      </c>
      <c r="E14" s="25"/>
      <c r="F14" s="8">
        <f>IF(E14=0,0,IF(E14*D14*Tariffs!$B$5&lt;Tariffs!$B$6,Tariffs!$B$6,E14*D14*Tariffs!$B$5))</f>
        <v>0</v>
      </c>
      <c r="G14" s="40">
        <f>IF($E14=0,0,IF((VLOOKUP($C14,Tariffs!$E$10:$F$15,2,TRUE)*$B14*$E14)&lt;82.5,82.5,(VLOOKUP($C14,Tariffs!$E$10:$F$15,2,TRUE)*$B14*$E14)))</f>
        <v>0</v>
      </c>
      <c r="H14" s="25"/>
      <c r="I14" s="14">
        <f>IF(H14=0,0,IF(B14*Tariffs!$C$5&lt;Tariffs!$C$6,Tariffs!$C$6,B14*Tariffs!$C$5))</f>
        <v>0</v>
      </c>
      <c r="J14" s="18">
        <f>IF($H14=0,0,IF((VLOOKUP($C14,Tariffs!$E$10:$F$15,2,TRUE)*$B14*$H14)&lt;82.5,82.5,(VLOOKUP($C14,Tariffs!$E$10:$F$15,2,TRUE)*$B14*$H14)))</f>
        <v>0</v>
      </c>
      <c r="K14" s="19">
        <f t="shared" si="1"/>
        <v>0</v>
      </c>
      <c r="L14" s="5">
        <f t="shared" si="2"/>
        <v>0</v>
      </c>
      <c r="M14" s="8">
        <f t="shared" si="3"/>
        <v>0</v>
      </c>
      <c r="N14" s="20" t="e">
        <f t="shared" si="4"/>
        <v>#DIV/0!</v>
      </c>
      <c r="O14" s="15"/>
    </row>
    <row r="15" spans="1:15" x14ac:dyDescent="0.25">
      <c r="A15" s="23"/>
      <c r="B15" s="24"/>
      <c r="C15" s="24"/>
      <c r="D15" s="22">
        <f t="shared" si="0"/>
        <v>0</v>
      </c>
      <c r="E15" s="25"/>
      <c r="F15" s="8">
        <f>IF(E15=0,0,IF(E15*D15*Tariffs!$B$5&lt;Tariffs!$B$6,Tariffs!$B$6,E15*D15*Tariffs!$B$5))</f>
        <v>0</v>
      </c>
      <c r="G15" s="40">
        <f>IF($E15=0,0,IF((VLOOKUP($C15,Tariffs!$E$10:$F$15,2,TRUE)*$B15*$E15)&lt;82.5,82.5,(VLOOKUP($C15,Tariffs!$E$10:$F$15,2,TRUE)*$B15*$E15)))</f>
        <v>0</v>
      </c>
      <c r="H15" s="25"/>
      <c r="I15" s="14">
        <f>IF(H15=0,0,IF(B15*Tariffs!$C$5&lt;Tariffs!$C$6,Tariffs!$C$6,B15*Tariffs!$C$5))</f>
        <v>0</v>
      </c>
      <c r="J15" s="18">
        <f>IF($H15=0,0,IF((VLOOKUP($C15,Tariffs!$E$10:$F$15,2,TRUE)*$B15*$H15)&lt;82.5,82.5,(VLOOKUP($C15,Tariffs!$E$10:$F$15,2,TRUE)*$B15*$H15)))</f>
        <v>0</v>
      </c>
      <c r="K15" s="19">
        <f t="shared" si="1"/>
        <v>0</v>
      </c>
      <c r="L15" s="5">
        <f t="shared" si="2"/>
        <v>0</v>
      </c>
      <c r="M15" s="8">
        <f t="shared" si="3"/>
        <v>0</v>
      </c>
      <c r="N15" s="20" t="e">
        <f t="shared" si="4"/>
        <v>#DIV/0!</v>
      </c>
      <c r="O15" s="15"/>
    </row>
    <row r="16" spans="1:15" x14ac:dyDescent="0.25">
      <c r="A16" s="23"/>
      <c r="B16" s="24"/>
      <c r="C16" s="24"/>
      <c r="D16" s="22">
        <f t="shared" si="0"/>
        <v>0</v>
      </c>
      <c r="E16" s="25"/>
      <c r="F16" s="8">
        <f>IF(E16=0,0,IF(E16*D16*Tariffs!$B$5&lt;Tariffs!$B$6,Tariffs!$B$6,E16*D16*Tariffs!$B$5))</f>
        <v>0</v>
      </c>
      <c r="G16" s="40">
        <f>IF($E16=0,0,IF((VLOOKUP($C16,Tariffs!$E$10:$F$15,2,TRUE)*$B16*$E16)&lt;82.5,82.5,(VLOOKUP($C16,Tariffs!$E$10:$F$15,2,TRUE)*$B16*$E16)))</f>
        <v>0</v>
      </c>
      <c r="H16" s="25"/>
      <c r="I16" s="14">
        <f>IF(H16=0,0,IF(B16*Tariffs!$C$5&lt;Tariffs!$C$6,Tariffs!$C$6,B16*Tariffs!$C$5))</f>
        <v>0</v>
      </c>
      <c r="J16" s="18">
        <f>IF($H16=0,0,IF((VLOOKUP($C16,Tariffs!$E$10:$F$15,2,TRUE)*$B16*$H16)&lt;82.5,82.5,(VLOOKUP($C16,Tariffs!$E$10:$F$15,2,TRUE)*$B16*$H16)))</f>
        <v>0</v>
      </c>
      <c r="K16" s="19">
        <f t="shared" si="1"/>
        <v>0</v>
      </c>
      <c r="L16" s="5">
        <f t="shared" si="2"/>
        <v>0</v>
      </c>
      <c r="M16" s="8">
        <f t="shared" si="3"/>
        <v>0</v>
      </c>
      <c r="N16" s="20" t="e">
        <f t="shared" si="4"/>
        <v>#DIV/0!</v>
      </c>
      <c r="O16" s="15"/>
    </row>
    <row r="17" spans="1:15" x14ac:dyDescent="0.25">
      <c r="A17" s="23"/>
      <c r="B17" s="24"/>
      <c r="C17" s="24"/>
      <c r="D17" s="22">
        <f t="shared" si="0"/>
        <v>0</v>
      </c>
      <c r="E17" s="25"/>
      <c r="F17" s="8">
        <f>IF(E17=0,0,IF(E17*D17*Tariffs!$B$5&lt;Tariffs!$B$6,Tariffs!$B$6,E17*D17*Tariffs!$B$5))</f>
        <v>0</v>
      </c>
      <c r="G17" s="40">
        <f>IF($E17=0,0,IF((VLOOKUP($C17,Tariffs!$E$10:$F$15,2,TRUE)*$B17*$E17)&lt;82.5,82.5,(VLOOKUP($C17,Tariffs!$E$10:$F$15,2,TRUE)*$B17*$E17)))</f>
        <v>0</v>
      </c>
      <c r="H17" s="25"/>
      <c r="I17" s="14">
        <f>IF(H17=0,0,IF(B17*Tariffs!$C$5&lt;Tariffs!$C$6,Tariffs!$C$6,B17*Tariffs!$C$5))</f>
        <v>0</v>
      </c>
      <c r="J17" s="18">
        <f>IF($H17=0,0,IF((VLOOKUP($C17,Tariffs!$E$10:$F$15,2,TRUE)*$B17*$H17)&lt;82.5,82.5,(VLOOKUP($C17,Tariffs!$E$10:$F$15,2,TRUE)*$B17*$H17)))</f>
        <v>0</v>
      </c>
      <c r="K17" s="19">
        <f t="shared" si="1"/>
        <v>0</v>
      </c>
      <c r="L17" s="5">
        <f t="shared" si="2"/>
        <v>0</v>
      </c>
      <c r="M17" s="8">
        <f t="shared" si="3"/>
        <v>0</v>
      </c>
      <c r="N17" s="20" t="e">
        <f t="shared" si="4"/>
        <v>#DIV/0!</v>
      </c>
      <c r="O17" s="15"/>
    </row>
    <row r="18" spans="1:15" x14ac:dyDescent="0.25">
      <c r="A18" s="23"/>
      <c r="B18" s="24"/>
      <c r="C18" s="24"/>
      <c r="D18" s="22">
        <f t="shared" si="0"/>
        <v>0</v>
      </c>
      <c r="E18" s="25"/>
      <c r="F18" s="8">
        <f>IF(E18=0,0,IF(E18*D18*Tariffs!$B$5&lt;Tariffs!$B$6,Tariffs!$B$6,E18*D18*Tariffs!$B$5))</f>
        <v>0</v>
      </c>
      <c r="G18" s="40">
        <f>IF($E18=0,0,IF((VLOOKUP($C18,Tariffs!$E$10:$F$15,2,TRUE)*$B18*$E18)&lt;82.5,82.5,(VLOOKUP($C18,Tariffs!$E$10:$F$15,2,TRUE)*$B18*$E18)))</f>
        <v>0</v>
      </c>
      <c r="H18" s="25"/>
      <c r="I18" s="14">
        <f>IF(H18=0,0,IF(B18*Tariffs!$C$5&lt;Tariffs!$C$6,Tariffs!$C$6,B18*Tariffs!$C$5))</f>
        <v>0</v>
      </c>
      <c r="J18" s="18">
        <f>IF($H18=0,0,IF((VLOOKUP($C18,Tariffs!$E$10:$F$15,2,TRUE)*$B18*$H18)&lt;82.5,82.5,(VLOOKUP($C18,Tariffs!$E$10:$F$15,2,TRUE)*$B18*$H18)))</f>
        <v>0</v>
      </c>
      <c r="K18" s="19">
        <f t="shared" si="1"/>
        <v>0</v>
      </c>
      <c r="L18" s="5">
        <f t="shared" si="2"/>
        <v>0</v>
      </c>
      <c r="M18" s="8">
        <f t="shared" si="3"/>
        <v>0</v>
      </c>
      <c r="N18" s="20" t="e">
        <f t="shared" si="4"/>
        <v>#DIV/0!</v>
      </c>
      <c r="O18" s="15"/>
    </row>
    <row r="19" spans="1:15" x14ac:dyDescent="0.25">
      <c r="A19" s="23"/>
      <c r="B19" s="24"/>
      <c r="C19" s="24"/>
      <c r="D19" s="22">
        <f t="shared" si="0"/>
        <v>0</v>
      </c>
      <c r="E19" s="25"/>
      <c r="F19" s="8">
        <f>IF(E19=0,0,IF(E19*D19*Tariffs!$B$5&lt;Tariffs!$B$6,Tariffs!$B$6,E19*D19*Tariffs!$B$5))</f>
        <v>0</v>
      </c>
      <c r="G19" s="40">
        <f>IF($E19=0,0,IF((VLOOKUP($C19,Tariffs!$E$10:$F$15,2,TRUE)*$B19*$E19)&lt;82.5,82.5,(VLOOKUP($C19,Tariffs!$E$10:$F$15,2,TRUE)*$B19*$E19)))</f>
        <v>0</v>
      </c>
      <c r="H19" s="25"/>
      <c r="I19" s="14">
        <f>IF(H19=0,0,IF(B19*Tariffs!$C$5&lt;Tariffs!$C$6,Tariffs!$C$6,B19*Tariffs!$C$5))</f>
        <v>0</v>
      </c>
      <c r="J19" s="18">
        <f>IF($H19=0,0,IF((VLOOKUP($C19,Tariffs!$E$10:$F$15,2,TRUE)*$B19*$H19)&lt;82.5,82.5,(VLOOKUP($C19,Tariffs!$E$10:$F$15,2,TRUE)*$B19*$H19)))</f>
        <v>0</v>
      </c>
      <c r="K19" s="19">
        <f t="shared" si="1"/>
        <v>0</v>
      </c>
      <c r="L19" s="5">
        <f t="shared" si="2"/>
        <v>0</v>
      </c>
      <c r="M19" s="8">
        <f t="shared" si="3"/>
        <v>0</v>
      </c>
      <c r="N19" s="20" t="e">
        <f t="shared" si="4"/>
        <v>#DIV/0!</v>
      </c>
      <c r="O19" s="15"/>
    </row>
    <row r="20" spans="1:15" x14ac:dyDescent="0.25">
      <c r="A20" s="23"/>
      <c r="B20" s="24"/>
      <c r="C20" s="24"/>
      <c r="D20" s="22">
        <f t="shared" si="0"/>
        <v>0</v>
      </c>
      <c r="E20" s="25"/>
      <c r="F20" s="8">
        <f>IF(E20=0,0,IF(E20*D20*Tariffs!$B$5&lt;Tariffs!$B$6,Tariffs!$B$6,E20*D20*Tariffs!$B$5))</f>
        <v>0</v>
      </c>
      <c r="G20" s="40">
        <f>IF($E20=0,0,IF((VLOOKUP($C20,Tariffs!$E$10:$F$15,2,TRUE)*$B20*$E20)&lt;82.5,82.5,(VLOOKUP($C20,Tariffs!$E$10:$F$15,2,TRUE)*$B20*$E20)))</f>
        <v>0</v>
      </c>
      <c r="H20" s="25"/>
      <c r="I20" s="14">
        <f>IF(H20=0,0,IF(B20*Tariffs!$C$5&lt;Tariffs!$C$6,Tariffs!$C$6,B20*Tariffs!$C$5))</f>
        <v>0</v>
      </c>
      <c r="J20" s="18">
        <f>IF($H20=0,0,IF((VLOOKUP($C20,Tariffs!$E$10:$F$15,2,TRUE)*$B20*$H20)&lt;82.5,82.5,(VLOOKUP($C20,Tariffs!$E$10:$F$15,2,TRUE)*$B20*$H20)))</f>
        <v>0</v>
      </c>
      <c r="K20" s="19">
        <f t="shared" si="1"/>
        <v>0</v>
      </c>
      <c r="L20" s="5">
        <f t="shared" si="2"/>
        <v>0</v>
      </c>
      <c r="M20" s="8">
        <f t="shared" si="3"/>
        <v>0</v>
      </c>
      <c r="N20" s="20" t="e">
        <f t="shared" si="4"/>
        <v>#DIV/0!</v>
      </c>
      <c r="O20" s="15"/>
    </row>
    <row r="21" spans="1:15" x14ac:dyDescent="0.25">
      <c r="A21" s="23"/>
      <c r="B21" s="24"/>
      <c r="C21" s="24"/>
      <c r="D21" s="22">
        <f t="shared" si="0"/>
        <v>0</v>
      </c>
      <c r="E21" s="25"/>
      <c r="F21" s="8">
        <f>IF(E21=0,0,IF(E21*D21*Tariffs!$B$5&lt;Tariffs!$B$6,Tariffs!$B$6,E21*D21*Tariffs!$B$5))</f>
        <v>0</v>
      </c>
      <c r="G21" s="40">
        <f>IF($E21=0,0,IF((VLOOKUP($C21,Tariffs!$E$10:$F$15,2,TRUE)*$B21*$E21)&lt;82.5,82.5,(VLOOKUP($C21,Tariffs!$E$10:$F$15,2,TRUE)*$B21*$E21)))</f>
        <v>0</v>
      </c>
      <c r="H21" s="25"/>
      <c r="I21" s="14">
        <f>IF(H21=0,0,IF(B21*Tariffs!$C$5&lt;Tariffs!$C$6,Tariffs!$C$6,B21*Tariffs!$C$5))</f>
        <v>0</v>
      </c>
      <c r="J21" s="18">
        <f>IF($H21=0,0,IF((VLOOKUP($C21,Tariffs!$E$10:$F$15,2,TRUE)*$B21*$H21)&lt;82.5,82.5,(VLOOKUP($C21,Tariffs!$E$10:$F$15,2,TRUE)*$B21*$H21)))</f>
        <v>0</v>
      </c>
      <c r="K21" s="19">
        <f t="shared" si="1"/>
        <v>0</v>
      </c>
      <c r="L21" s="5">
        <f t="shared" si="2"/>
        <v>0</v>
      </c>
      <c r="M21" s="8">
        <f t="shared" si="3"/>
        <v>0</v>
      </c>
      <c r="N21" s="20" t="e">
        <f t="shared" si="4"/>
        <v>#DIV/0!</v>
      </c>
      <c r="O21" s="15"/>
    </row>
    <row r="22" spans="1:15" x14ac:dyDescent="0.25">
      <c r="A22" s="23"/>
      <c r="B22" s="24"/>
      <c r="C22" s="24"/>
      <c r="D22" s="22">
        <f t="shared" si="0"/>
        <v>0</v>
      </c>
      <c r="E22" s="25"/>
      <c r="F22" s="8">
        <f>IF(E22=0,0,IF(E22*D22*Tariffs!$B$5&lt;Tariffs!$B$6,Tariffs!$B$6,E22*D22*Tariffs!$B$5))</f>
        <v>0</v>
      </c>
      <c r="G22" s="40">
        <f>IF($E22=0,0,IF((VLOOKUP($C22,Tariffs!$E$10:$F$15,2,TRUE)*$B22*$E22)&lt;82.5,82.5,(VLOOKUP($C22,Tariffs!$E$10:$F$15,2,TRUE)*$B22*$E22)))</f>
        <v>0</v>
      </c>
      <c r="H22" s="25"/>
      <c r="I22" s="14">
        <f>IF(H22=0,0,IF(B22*Tariffs!$C$5&lt;Tariffs!$C$6,Tariffs!$C$6,B22*Tariffs!$C$5))</f>
        <v>0</v>
      </c>
      <c r="J22" s="18">
        <f>IF($H22=0,0,IF((VLOOKUP($C22,Tariffs!$E$10:$F$15,2,TRUE)*$B22*$H22)&lt;82.5,82.5,(VLOOKUP($C22,Tariffs!$E$10:$F$15,2,TRUE)*$B22*$H22)))</f>
        <v>0</v>
      </c>
      <c r="K22" s="19">
        <f t="shared" si="1"/>
        <v>0</v>
      </c>
      <c r="L22" s="5">
        <f t="shared" si="2"/>
        <v>0</v>
      </c>
      <c r="M22" s="8">
        <f t="shared" si="3"/>
        <v>0</v>
      </c>
      <c r="N22" s="20" t="e">
        <f t="shared" si="4"/>
        <v>#DIV/0!</v>
      </c>
      <c r="O22" s="15"/>
    </row>
    <row r="23" spans="1:15" x14ac:dyDescent="0.25">
      <c r="A23" s="23"/>
      <c r="B23" s="24"/>
      <c r="C23" s="24"/>
      <c r="D23" s="22">
        <f t="shared" si="0"/>
        <v>0</v>
      </c>
      <c r="E23" s="25"/>
      <c r="F23" s="8">
        <f>IF(E23=0,0,IF(E23*D23*Tariffs!$B$5&lt;Tariffs!$B$6,Tariffs!$B$6,E23*D23*Tariffs!$B$5))</f>
        <v>0</v>
      </c>
      <c r="G23" s="40">
        <f>IF($E23=0,0,IF((VLOOKUP($C23,Tariffs!$E$10:$F$15,2,TRUE)*$B23*$E23)&lt;82.5,82.5,(VLOOKUP($C23,Tariffs!$E$10:$F$15,2,TRUE)*$B23*$E23)))</f>
        <v>0</v>
      </c>
      <c r="H23" s="25"/>
      <c r="I23" s="14">
        <f>IF(H23=0,0,IF(B23*Tariffs!$C$5&lt;Tariffs!$C$6,Tariffs!$C$6,B23*Tariffs!$C$5))</f>
        <v>0</v>
      </c>
      <c r="J23" s="18">
        <f>IF($H23=0,0,IF((VLOOKUP($C23,Tariffs!$E$10:$F$15,2,TRUE)*$B23*$H23)&lt;82.5,82.5,(VLOOKUP($C23,Tariffs!$E$10:$F$15,2,TRUE)*$B23*$H23)))</f>
        <v>0</v>
      </c>
      <c r="K23" s="19">
        <f t="shared" si="1"/>
        <v>0</v>
      </c>
      <c r="L23" s="5">
        <f t="shared" si="2"/>
        <v>0</v>
      </c>
      <c r="M23" s="8">
        <f t="shared" si="3"/>
        <v>0</v>
      </c>
      <c r="N23" s="20" t="e">
        <f t="shared" si="4"/>
        <v>#DIV/0!</v>
      </c>
      <c r="O23" s="15"/>
    </row>
    <row r="24" spans="1:15" x14ac:dyDescent="0.25">
      <c r="A24" s="23"/>
      <c r="B24" s="24"/>
      <c r="C24" s="24"/>
      <c r="D24" s="22">
        <f t="shared" si="0"/>
        <v>0</v>
      </c>
      <c r="E24" s="25"/>
      <c r="F24" s="8">
        <f>IF(E24=0,0,IF(E24*D24*Tariffs!$B$5&lt;Tariffs!$B$6,Tariffs!$B$6,E24*D24*Tariffs!$B$5))</f>
        <v>0</v>
      </c>
      <c r="G24" s="40">
        <f>IF($E24=0,0,IF((VLOOKUP($C24,Tariffs!$E$10:$F$15,2,TRUE)*$B24*$E24)&lt;82.5,82.5,(VLOOKUP($C24,Tariffs!$E$10:$F$15,2,TRUE)*$B24*$E24)))</f>
        <v>0</v>
      </c>
      <c r="H24" s="25"/>
      <c r="I24" s="14">
        <f>IF(H24=0,0,IF(B24*Tariffs!$C$5&lt;Tariffs!$C$6,Tariffs!$C$6,B24*Tariffs!$C$5))</f>
        <v>0</v>
      </c>
      <c r="J24" s="18">
        <f>IF($H24=0,0,IF((VLOOKUP($C24,Tariffs!$E$10:$F$15,2,TRUE)*$B24*$H24)&lt;82.5,82.5,(VLOOKUP($C24,Tariffs!$E$10:$F$15,2,TRUE)*$B24*$H24)))</f>
        <v>0</v>
      </c>
      <c r="K24" s="19">
        <f t="shared" si="1"/>
        <v>0</v>
      </c>
      <c r="L24" s="5">
        <f t="shared" si="2"/>
        <v>0</v>
      </c>
      <c r="M24" s="8">
        <f t="shared" si="3"/>
        <v>0</v>
      </c>
      <c r="N24" s="20" t="e">
        <f t="shared" si="4"/>
        <v>#DIV/0!</v>
      </c>
      <c r="O24" s="15"/>
    </row>
    <row r="25" spans="1:15" x14ac:dyDescent="0.25">
      <c r="A25" s="23"/>
      <c r="B25" s="24"/>
      <c r="C25" s="24"/>
      <c r="D25" s="22">
        <f t="shared" si="0"/>
        <v>0</v>
      </c>
      <c r="E25" s="25"/>
      <c r="F25" s="8">
        <f>IF(E25=0,0,IF(E25*D25*Tariffs!$B$5&lt;Tariffs!$B$6,Tariffs!$B$6,E25*D25*Tariffs!$B$5))</f>
        <v>0</v>
      </c>
      <c r="G25" s="40">
        <f>IF($E25=0,0,IF((VLOOKUP($C25,Tariffs!$E$10:$F$15,2,TRUE)*$B25*$E25)&lt;82.5,82.5,(VLOOKUP($C25,Tariffs!$E$10:$F$15,2,TRUE)*$B25*$E25)))</f>
        <v>0</v>
      </c>
      <c r="H25" s="25"/>
      <c r="I25" s="14">
        <f>IF(H25=0,0,IF(B25*Tariffs!$C$5&lt;Tariffs!$C$6,Tariffs!$C$6,B25*Tariffs!$C$5))</f>
        <v>0</v>
      </c>
      <c r="J25" s="18">
        <f>IF($H25=0,0,IF((VLOOKUP($C25,Tariffs!$E$10:$F$15,2,TRUE)*$B25*$H25)&lt;82.5,82.5,(VLOOKUP($C25,Tariffs!$E$10:$F$15,2,TRUE)*$B25*$H25)))</f>
        <v>0</v>
      </c>
      <c r="K25" s="19">
        <f t="shared" si="1"/>
        <v>0</v>
      </c>
      <c r="L25" s="5">
        <f t="shared" si="2"/>
        <v>0</v>
      </c>
      <c r="M25" s="8">
        <f t="shared" si="3"/>
        <v>0</v>
      </c>
      <c r="N25" s="20" t="e">
        <f t="shared" si="4"/>
        <v>#DIV/0!</v>
      </c>
      <c r="O25" s="15"/>
    </row>
    <row r="26" spans="1:15" x14ac:dyDescent="0.25">
      <c r="A26" s="23"/>
      <c r="B26" s="24"/>
      <c r="C26" s="24"/>
      <c r="D26" s="22">
        <f t="shared" si="0"/>
        <v>0</v>
      </c>
      <c r="E26" s="25"/>
      <c r="F26" s="8">
        <f>IF(E26=0,0,IF(E26*D26*Tariffs!$B$5&lt;Tariffs!$B$6,Tariffs!$B$6,E26*D26*Tariffs!$B$5))</f>
        <v>0</v>
      </c>
      <c r="G26" s="40">
        <f>IF($E26=0,0,IF((VLOOKUP($C26,Tariffs!$E$10:$F$15,2,TRUE)*$B26*$E26)&lt;82.5,82.5,(VLOOKUP($C26,Tariffs!$E$10:$F$15,2,TRUE)*$B26*$E26)))</f>
        <v>0</v>
      </c>
      <c r="H26" s="25"/>
      <c r="I26" s="14">
        <f>IF(H26=0,0,IF(B26*Tariffs!$C$5&lt;Tariffs!$C$6,Tariffs!$C$6,B26*Tariffs!$C$5))</f>
        <v>0</v>
      </c>
      <c r="J26" s="18">
        <f>IF($H26=0,0,IF((VLOOKUP($C26,Tariffs!$E$10:$F$15,2,TRUE)*$B26*$H26)&lt;82.5,82.5,(VLOOKUP($C26,Tariffs!$E$10:$F$15,2,TRUE)*$B26*$H26)))</f>
        <v>0</v>
      </c>
      <c r="K26" s="19">
        <f t="shared" si="1"/>
        <v>0</v>
      </c>
      <c r="L26" s="5">
        <f t="shared" si="2"/>
        <v>0</v>
      </c>
      <c r="M26" s="8">
        <f t="shared" si="3"/>
        <v>0</v>
      </c>
      <c r="N26" s="20" t="e">
        <f t="shared" si="4"/>
        <v>#DIV/0!</v>
      </c>
      <c r="O26" s="15"/>
    </row>
    <row r="27" spans="1:15" x14ac:dyDescent="0.25">
      <c r="A27" s="23"/>
      <c r="B27" s="24"/>
      <c r="C27" s="24"/>
      <c r="D27" s="22">
        <f t="shared" si="0"/>
        <v>0</v>
      </c>
      <c r="E27" s="25"/>
      <c r="F27" s="8">
        <f>IF(E27=0,0,IF(E27*D27*Tariffs!$B$5&lt;Tariffs!$B$6,Tariffs!$B$6,E27*D27*Tariffs!$B$5))</f>
        <v>0</v>
      </c>
      <c r="G27" s="40">
        <f>IF($E27=0,0,IF((VLOOKUP($C27,Tariffs!$E$10:$F$15,2,TRUE)*$B27*$E27)&lt;82.5,82.5,(VLOOKUP($C27,Tariffs!$E$10:$F$15,2,TRUE)*$B27*$E27)))</f>
        <v>0</v>
      </c>
      <c r="H27" s="25"/>
      <c r="I27" s="14">
        <f>IF(H27=0,0,IF(B27*Tariffs!$C$5&lt;Tariffs!$C$6,Tariffs!$C$6,B27*Tariffs!$C$5))</f>
        <v>0</v>
      </c>
      <c r="J27" s="18">
        <f>IF($H27=0,0,IF((VLOOKUP($C27,Tariffs!$E$10:$F$15,2,TRUE)*$B27*$H27)&lt;82.5,82.5,(VLOOKUP($C27,Tariffs!$E$10:$F$15,2,TRUE)*$B27*$H27)))</f>
        <v>0</v>
      </c>
      <c r="K27" s="19">
        <f t="shared" si="1"/>
        <v>0</v>
      </c>
      <c r="L27" s="5">
        <f t="shared" si="2"/>
        <v>0</v>
      </c>
      <c r="M27" s="8">
        <f t="shared" si="3"/>
        <v>0</v>
      </c>
      <c r="N27" s="20" t="e">
        <f t="shared" si="4"/>
        <v>#DIV/0!</v>
      </c>
      <c r="O27" s="15"/>
    </row>
    <row r="28" spans="1:15" x14ac:dyDescent="0.25">
      <c r="A28" s="23"/>
      <c r="B28" s="24"/>
      <c r="C28" s="24"/>
      <c r="D28" s="22">
        <f t="shared" si="0"/>
        <v>0</v>
      </c>
      <c r="E28" s="25"/>
      <c r="F28" s="8">
        <f>IF(E28=0,0,IF(E28*D28*Tariffs!$B$5&lt;Tariffs!$B$6,Tariffs!$B$6,E28*D28*Tariffs!$B$5))</f>
        <v>0</v>
      </c>
      <c r="G28" s="40">
        <f>IF($E28=0,0,IF((VLOOKUP($C28,Tariffs!$E$10:$F$15,2,TRUE)*$B28*$E28)&lt;82.5,82.5,(VLOOKUP($C28,Tariffs!$E$10:$F$15,2,TRUE)*$B28*$E28)))</f>
        <v>0</v>
      </c>
      <c r="H28" s="25"/>
      <c r="I28" s="14">
        <f>IF(H28=0,0,IF(B28*Tariffs!$C$5&lt;Tariffs!$C$6,Tariffs!$C$6,B28*Tariffs!$C$5))</f>
        <v>0</v>
      </c>
      <c r="J28" s="18">
        <f>IF($H28=0,0,IF((VLOOKUP($C28,Tariffs!$E$10:$F$15,2,TRUE)*$B28*$H28)&lt;82.5,82.5,(VLOOKUP($C28,Tariffs!$E$10:$F$15,2,TRUE)*$B28*$H28)))</f>
        <v>0</v>
      </c>
      <c r="K28" s="19">
        <f t="shared" si="1"/>
        <v>0</v>
      </c>
      <c r="L28" s="5">
        <f t="shared" si="2"/>
        <v>0</v>
      </c>
      <c r="M28" s="8">
        <f t="shared" si="3"/>
        <v>0</v>
      </c>
      <c r="N28" s="20" t="e">
        <f t="shared" si="4"/>
        <v>#DIV/0!</v>
      </c>
      <c r="O28" s="15"/>
    </row>
  </sheetData>
  <mergeCells count="3">
    <mergeCell ref="E7:G7"/>
    <mergeCell ref="H7:J7"/>
    <mergeCell ref="K7:N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Tariffs</vt:lpstr>
      <vt:lpstr>Calculations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 Tran</dc:creator>
  <cp:keywords/>
  <dc:description/>
  <cp:lastModifiedBy>Kim Tran</cp:lastModifiedBy>
  <cp:revision/>
  <dcterms:created xsi:type="dcterms:W3CDTF">2022-09-08T05:16:44Z</dcterms:created>
  <dcterms:modified xsi:type="dcterms:W3CDTF">2022-09-12T02:48:31Z</dcterms:modified>
  <cp:category/>
  <cp:contentStatus/>
</cp:coreProperties>
</file>